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jason\Dropbox\Community Impact Work Files\Impact Consultancy\Toolkits\Advice and Advocacy\Tools\Word\"/>
    </mc:Choice>
  </mc:AlternateContent>
  <xr:revisionPtr revIDLastSave="0" documentId="13_ncr:1_{115F250D-D412-4A00-93E2-02691BAEA967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urvey Input" sheetId="1" r:id="rId1"/>
    <sheet name="Resul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5" i="2" l="1"/>
  <c r="D104" i="2"/>
  <c r="D103" i="2"/>
  <c r="D102" i="2"/>
  <c r="D98" i="2"/>
  <c r="D97" i="2"/>
  <c r="D96" i="2"/>
  <c r="D95" i="2"/>
  <c r="D91" i="2"/>
  <c r="D90" i="2"/>
  <c r="D92" i="2" s="1"/>
  <c r="D86" i="2"/>
  <c r="D85" i="2"/>
  <c r="E86" i="2" s="1"/>
  <c r="D81" i="2"/>
  <c r="D80" i="2"/>
  <c r="D79" i="2"/>
  <c r="D78" i="2"/>
  <c r="D74" i="2"/>
  <c r="D73" i="2"/>
  <c r="E73" i="2" s="1"/>
  <c r="D69" i="2"/>
  <c r="D68" i="2"/>
  <c r="D67" i="2"/>
  <c r="D66" i="2"/>
  <c r="D62" i="2"/>
  <c r="D61" i="2"/>
  <c r="D60" i="2"/>
  <c r="D56" i="2"/>
  <c r="D55" i="2"/>
  <c r="D54" i="2"/>
  <c r="D53" i="2"/>
  <c r="D49" i="2"/>
  <c r="D48" i="2"/>
  <c r="D47" i="2"/>
  <c r="D46" i="2"/>
  <c r="D42" i="2"/>
  <c r="D41" i="2"/>
  <c r="D40" i="2"/>
  <c r="D39" i="2"/>
  <c r="D35" i="2"/>
  <c r="D34" i="2"/>
  <c r="D33" i="2"/>
  <c r="D29" i="2"/>
  <c r="D28" i="2"/>
  <c r="D27" i="2"/>
  <c r="D23" i="2"/>
  <c r="D22" i="2"/>
  <c r="D21" i="2"/>
  <c r="D17" i="2"/>
  <c r="D16" i="2"/>
  <c r="D15" i="2"/>
  <c r="D11" i="2"/>
  <c r="D10" i="2"/>
  <c r="D9" i="2"/>
  <c r="D8" i="2"/>
  <c r="D7" i="2"/>
  <c r="D6" i="2"/>
  <c r="D5" i="2"/>
  <c r="D4" i="2"/>
  <c r="D3" i="2"/>
  <c r="D106" i="2" l="1"/>
  <c r="D18" i="2"/>
  <c r="E60" i="2"/>
  <c r="D30" i="2"/>
  <c r="E95" i="2"/>
  <c r="E21" i="2"/>
  <c r="D63" i="2"/>
  <c r="E81" i="2"/>
  <c r="D70" i="2"/>
  <c r="E55" i="2"/>
  <c r="E8" i="2"/>
  <c r="E34" i="2"/>
  <c r="E42" i="2"/>
  <c r="E47" i="2"/>
  <c r="D82" i="2"/>
  <c r="D24" i="2"/>
  <c r="D43" i="2"/>
  <c r="E78" i="2"/>
  <c r="E56" i="2"/>
  <c r="E90" i="2"/>
  <c r="E79" i="2"/>
  <c r="E40" i="2"/>
  <c r="D57" i="2"/>
  <c r="E91" i="2"/>
  <c r="E15" i="2"/>
  <c r="E66" i="2"/>
  <c r="E16" i="2"/>
  <c r="E27" i="2"/>
  <c r="E39" i="2"/>
  <c r="E68" i="2"/>
  <c r="E17" i="2"/>
  <c r="E29" i="2"/>
  <c r="E53" i="2"/>
  <c r="E69" i="2"/>
  <c r="E41" i="2"/>
  <c r="E54" i="2"/>
  <c r="E67" i="2"/>
  <c r="E80" i="2"/>
  <c r="D87" i="2"/>
  <c r="E102" i="2"/>
  <c r="D12" i="2"/>
  <c r="E28" i="2"/>
  <c r="E5" i="2"/>
  <c r="E9" i="2"/>
  <c r="E22" i="2"/>
  <c r="E35" i="2"/>
  <c r="E48" i="2"/>
  <c r="E61" i="2"/>
  <c r="E74" i="2"/>
  <c r="E96" i="2"/>
  <c r="E103" i="2"/>
  <c r="D36" i="2"/>
  <c r="D75" i="2"/>
  <c r="E6" i="2"/>
  <c r="E10" i="2"/>
  <c r="E23" i="2"/>
  <c r="E49" i="2"/>
  <c r="E62" i="2"/>
  <c r="E97" i="2"/>
  <c r="E104" i="2"/>
  <c r="E3" i="2"/>
  <c r="E7" i="2"/>
  <c r="E11" i="2"/>
  <c r="E33" i="2"/>
  <c r="E46" i="2"/>
  <c r="E85" i="2"/>
  <c r="E98" i="2"/>
  <c r="D99" i="2"/>
  <c r="E105" i="2"/>
  <c r="D50" i="2"/>
  <c r="E4" i="2"/>
</calcChain>
</file>

<file path=xl/sharedStrings.xml><?xml version="1.0" encoding="utf-8"?>
<sst xmlns="http://schemas.openxmlformats.org/spreadsheetml/2006/main" count="157" uniqueCount="69">
  <si>
    <t>Respondent ID</t>
  </si>
  <si>
    <t>Q1. Main problem or issue you needed advice about</t>
  </si>
  <si>
    <t>Q2. Secured any new benefits or financial support?</t>
  </si>
  <si>
    <t>Q3. Received a financial backpayment or lump sum?</t>
  </si>
  <si>
    <t>Q4. Has your main problem been resolved or improved?</t>
  </si>
  <si>
    <t>Q5. Did advice help prevent it from getting worse?</t>
  </si>
  <si>
    <t>Q6. Confidence managing daily living costs?</t>
  </si>
  <si>
    <t>Q7. Rate your overall well-being?</t>
  </si>
  <si>
    <t>Q8. Confidence knowing rights/options?</t>
  </si>
  <si>
    <t>Q9. Supported to access entitled services?</t>
  </si>
  <si>
    <t>Q10. How clearly explain needs?</t>
  </si>
  <si>
    <t>Q11. More confident dealing with services?</t>
  </si>
  <si>
    <t>Q12. Frequency feeling isolated or lonely?</t>
  </si>
  <si>
    <t>Q13. Taken steps independently post-advice?</t>
  </si>
  <si>
    <t>Q14. Accessed any health or mental health services?</t>
  </si>
  <si>
    <t>Q15. Confidence knowing where to go for help in future?</t>
  </si>
  <si>
    <t>Q16. How satisfied overall with advice service?</t>
  </si>
  <si>
    <t>Notes</t>
  </si>
  <si>
    <t>Response Option</t>
  </si>
  <si>
    <t>Number of Responses</t>
  </si>
  <si>
    <t>Percentage (%)</t>
  </si>
  <si>
    <t>Pension Credit</t>
  </si>
  <si>
    <t>Personal Independence Payment (PIP)</t>
  </si>
  <si>
    <t>Universal Credit</t>
  </si>
  <si>
    <t>Housing problems</t>
  </si>
  <si>
    <t>Debt or money management</t>
  </si>
  <si>
    <t>Health or disability services</t>
  </si>
  <si>
    <t>Employment issues</t>
  </si>
  <si>
    <t>Access to community services</t>
  </si>
  <si>
    <t>Other</t>
  </si>
  <si>
    <t>Total</t>
  </si>
  <si>
    <t>Q2. Secured any new benefits...</t>
  </si>
  <si>
    <t>Yes</t>
  </si>
  <si>
    <t>No</t>
  </si>
  <si>
    <t>Not relevant</t>
  </si>
  <si>
    <t>Q3. Received a backpayment...</t>
  </si>
  <si>
    <t>Q4. Problem resolved/improved?</t>
  </si>
  <si>
    <t>Q5. Prevented worsening?</t>
  </si>
  <si>
    <t>Q6. Confidence managing costs?</t>
  </si>
  <si>
    <t>Very confident</t>
  </si>
  <si>
    <t>Somewhat confident</t>
  </si>
  <si>
    <t>Not very confident</t>
  </si>
  <si>
    <t>Not at all confident</t>
  </si>
  <si>
    <t>Q7. Rate your well-being?</t>
  </si>
  <si>
    <t>Much improved</t>
  </si>
  <si>
    <t>Somewhat improved</t>
  </si>
  <si>
    <t>No change</t>
  </si>
  <si>
    <t>Worse</t>
  </si>
  <si>
    <t>Q8. Confidence knowing rights?</t>
  </si>
  <si>
    <t>Q9. Supported to access services?</t>
  </si>
  <si>
    <t>Very clearly</t>
  </si>
  <si>
    <t>Somewhat clearly</t>
  </si>
  <si>
    <t>Not very clearly</t>
  </si>
  <si>
    <t>Not at all clearly</t>
  </si>
  <si>
    <t>Q12. Frequency feeling isolated?</t>
  </si>
  <si>
    <t>Rarely/Never</t>
  </si>
  <si>
    <t>Sometimes</t>
  </si>
  <si>
    <t>Often</t>
  </si>
  <si>
    <t>Always</t>
  </si>
  <si>
    <t>Q13. Taken steps independently?</t>
  </si>
  <si>
    <t>Q14. Accessed health services?</t>
  </si>
  <si>
    <t>Q15. Confidence knowing where to go?</t>
  </si>
  <si>
    <t>Q16. Overall satisfaction?</t>
  </si>
  <si>
    <t>Very satisfied</t>
  </si>
  <si>
    <t>Satisfied</t>
  </si>
  <si>
    <t>Dissatisfied</t>
  </si>
  <si>
    <t>Very dissatisfied</t>
  </si>
  <si>
    <t>Q1 other (specify)</t>
  </si>
  <si>
    <t>Q1. Main problem…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</si>
</sst>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 applyBorder="1"/>
    <xf numFmtId="0" fontId="0" fillId="2" borderId="0" xfId="0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102"/>
  <sheetViews>
    <sheetView workbookViewId="0">
      <pane ySplit="2" topLeftCell="A3" activePane="bottomLeft" state="frozen"/>
      <selection pane="bottomLeft" activeCell="G10" sqref="G10"/>
    </sheetView>
  </sheetViews>
  <sheetFormatPr defaultRowHeight="14.4" x14ac:dyDescent="0.3"/>
  <cols>
    <col min="1" max="1" width="8.88671875" style="1"/>
    <col min="2" max="2" width="15.6640625" style="1" customWidth="1"/>
    <col min="3" max="19" width="26.44140625" style="2" customWidth="1"/>
    <col min="20" max="20" width="15.6640625" style="1" customWidth="1"/>
    <col min="21" max="16384" width="8.88671875" style="1"/>
  </cols>
  <sheetData>
    <row r="2" spans="2:20" s="7" customFormat="1" ht="43.2" x14ac:dyDescent="0.3">
      <c r="B2" s="5" t="s">
        <v>0</v>
      </c>
      <c r="C2" s="6" t="s">
        <v>1</v>
      </c>
      <c r="D2" s="6" t="s">
        <v>67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8</v>
      </c>
      <c r="L2" s="6" t="s">
        <v>9</v>
      </c>
      <c r="M2" s="6" t="s">
        <v>10</v>
      </c>
      <c r="N2" s="6" t="s">
        <v>11</v>
      </c>
      <c r="O2" s="6" t="s">
        <v>12</v>
      </c>
      <c r="P2" s="6" t="s">
        <v>13</v>
      </c>
      <c r="Q2" s="6" t="s">
        <v>14</v>
      </c>
      <c r="R2" s="6" t="s">
        <v>15</v>
      </c>
      <c r="S2" s="6" t="s">
        <v>16</v>
      </c>
      <c r="T2" s="5" t="s">
        <v>17</v>
      </c>
    </row>
    <row r="3" spans="2:20" x14ac:dyDescent="0.3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3"/>
    </row>
    <row r="4" spans="2:20" x14ac:dyDescent="0.3"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3"/>
    </row>
    <row r="5" spans="2:20" x14ac:dyDescent="0.3">
      <c r="B5" s="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3"/>
    </row>
    <row r="6" spans="2:20" x14ac:dyDescent="0.3"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3"/>
    </row>
    <row r="7" spans="2:20" x14ac:dyDescent="0.3"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3"/>
    </row>
    <row r="8" spans="2:20" x14ac:dyDescent="0.3">
      <c r="B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3"/>
    </row>
    <row r="9" spans="2:20" x14ac:dyDescent="0.3">
      <c r="B9" s="3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3"/>
    </row>
    <row r="10" spans="2:20" x14ac:dyDescent="0.3">
      <c r="B10" s="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3"/>
    </row>
    <row r="11" spans="2:20" x14ac:dyDescent="0.3">
      <c r="B11" s="3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3"/>
    </row>
    <row r="12" spans="2:20" x14ac:dyDescent="0.3">
      <c r="B12" s="3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3"/>
    </row>
    <row r="13" spans="2:20" x14ac:dyDescent="0.3">
      <c r="B13" s="3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3"/>
    </row>
    <row r="14" spans="2:20" x14ac:dyDescent="0.3">
      <c r="B14" s="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3"/>
    </row>
    <row r="15" spans="2:20" x14ac:dyDescent="0.3">
      <c r="B15" s="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3"/>
    </row>
    <row r="16" spans="2:20" x14ac:dyDescent="0.3">
      <c r="B16" s="3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3"/>
    </row>
    <row r="17" spans="2:20" x14ac:dyDescent="0.3">
      <c r="B17" s="3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3"/>
    </row>
    <row r="18" spans="2:20" x14ac:dyDescent="0.3">
      <c r="B18" s="3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3"/>
    </row>
    <row r="19" spans="2:20" x14ac:dyDescent="0.3">
      <c r="B19" s="3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3"/>
    </row>
    <row r="20" spans="2:20" x14ac:dyDescent="0.3">
      <c r="B20" s="3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3"/>
    </row>
    <row r="21" spans="2:20" x14ac:dyDescent="0.3">
      <c r="B21" s="3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3"/>
    </row>
    <row r="22" spans="2:20" x14ac:dyDescent="0.3">
      <c r="B22" s="3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3"/>
    </row>
    <row r="23" spans="2:20" x14ac:dyDescent="0.3">
      <c r="B23" s="3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3"/>
    </row>
    <row r="24" spans="2:20" x14ac:dyDescent="0.3">
      <c r="B24" s="3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3"/>
    </row>
    <row r="25" spans="2:20" x14ac:dyDescent="0.3">
      <c r="B25" s="3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3"/>
    </row>
    <row r="26" spans="2:20" x14ac:dyDescent="0.3">
      <c r="B26" s="3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3"/>
    </row>
    <row r="27" spans="2:20" x14ac:dyDescent="0.3">
      <c r="B27" s="3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3"/>
    </row>
    <row r="28" spans="2:20" x14ac:dyDescent="0.3">
      <c r="B28" s="3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3"/>
    </row>
    <row r="29" spans="2:20" x14ac:dyDescent="0.3">
      <c r="B29" s="3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</row>
    <row r="30" spans="2:20" x14ac:dyDescent="0.3">
      <c r="B30" s="3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3"/>
    </row>
    <row r="31" spans="2:20" x14ac:dyDescent="0.3">
      <c r="B31" s="3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3"/>
    </row>
    <row r="32" spans="2:20" x14ac:dyDescent="0.3">
      <c r="B32" s="3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3"/>
    </row>
    <row r="33" spans="2:20" x14ac:dyDescent="0.3">
      <c r="B33" s="3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3"/>
    </row>
    <row r="34" spans="2:20" x14ac:dyDescent="0.3">
      <c r="B34" s="3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3"/>
    </row>
    <row r="35" spans="2:20" x14ac:dyDescent="0.3">
      <c r="B35" s="3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3"/>
    </row>
    <row r="36" spans="2:20" x14ac:dyDescent="0.3">
      <c r="B36" s="3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3"/>
    </row>
    <row r="37" spans="2:20" x14ac:dyDescent="0.3">
      <c r="B37" s="3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"/>
    </row>
    <row r="38" spans="2:20" x14ac:dyDescent="0.3">
      <c r="B38" s="3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3"/>
    </row>
    <row r="39" spans="2:20" x14ac:dyDescent="0.3">
      <c r="B39" s="3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3"/>
    </row>
    <row r="40" spans="2:20" x14ac:dyDescent="0.3">
      <c r="B40" s="3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3"/>
    </row>
    <row r="41" spans="2:20" x14ac:dyDescent="0.3">
      <c r="B41" s="3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3"/>
    </row>
    <row r="42" spans="2:20" x14ac:dyDescent="0.3">
      <c r="B42" s="3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3"/>
    </row>
    <row r="43" spans="2:20" x14ac:dyDescent="0.3">
      <c r="B43" s="3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3"/>
    </row>
    <row r="44" spans="2:20" x14ac:dyDescent="0.3">
      <c r="B44" s="3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3"/>
    </row>
    <row r="45" spans="2:20" x14ac:dyDescent="0.3">
      <c r="B45" s="3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3"/>
    </row>
    <row r="46" spans="2:20" x14ac:dyDescent="0.3">
      <c r="B46" s="3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3"/>
    </row>
    <row r="47" spans="2:20" x14ac:dyDescent="0.3">
      <c r="B47" s="3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3"/>
    </row>
    <row r="48" spans="2:20" x14ac:dyDescent="0.3">
      <c r="B48" s="3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3"/>
    </row>
    <row r="49" spans="2:20" x14ac:dyDescent="0.3">
      <c r="B49" s="3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3"/>
    </row>
    <row r="50" spans="2:20" x14ac:dyDescent="0.3">
      <c r="B50" s="3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3"/>
    </row>
    <row r="51" spans="2:20" x14ac:dyDescent="0.3">
      <c r="B51" s="3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3"/>
    </row>
    <row r="52" spans="2:20" x14ac:dyDescent="0.3">
      <c r="B52" s="3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3"/>
    </row>
    <row r="53" spans="2:20" x14ac:dyDescent="0.3">
      <c r="B53" s="3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3"/>
    </row>
    <row r="54" spans="2:20" x14ac:dyDescent="0.3">
      <c r="B54" s="3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3"/>
    </row>
    <row r="55" spans="2:20" x14ac:dyDescent="0.3">
      <c r="B55" s="3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3"/>
    </row>
    <row r="56" spans="2:20" x14ac:dyDescent="0.3">
      <c r="B56" s="3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3"/>
    </row>
    <row r="57" spans="2:20" x14ac:dyDescent="0.3">
      <c r="B57" s="3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3"/>
    </row>
    <row r="58" spans="2:20" x14ac:dyDescent="0.3">
      <c r="B58" s="3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3"/>
    </row>
    <row r="59" spans="2:20" x14ac:dyDescent="0.3">
      <c r="B59" s="3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3"/>
    </row>
    <row r="60" spans="2:20" x14ac:dyDescent="0.3">
      <c r="B60" s="3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3"/>
    </row>
    <row r="61" spans="2:20" x14ac:dyDescent="0.3">
      <c r="B61" s="3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3"/>
    </row>
    <row r="62" spans="2:20" x14ac:dyDescent="0.3">
      <c r="B62" s="3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3"/>
    </row>
    <row r="63" spans="2:20" x14ac:dyDescent="0.3">
      <c r="B63" s="3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3"/>
    </row>
    <row r="64" spans="2:20" x14ac:dyDescent="0.3">
      <c r="B64" s="3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3"/>
    </row>
    <row r="65" spans="2:20" x14ac:dyDescent="0.3">
      <c r="B65" s="3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3"/>
    </row>
    <row r="66" spans="2:20" x14ac:dyDescent="0.3">
      <c r="B66" s="3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3"/>
    </row>
    <row r="67" spans="2:20" x14ac:dyDescent="0.3">
      <c r="B67" s="3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3"/>
    </row>
    <row r="68" spans="2:20" x14ac:dyDescent="0.3">
      <c r="B68" s="3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3"/>
    </row>
    <row r="69" spans="2:20" x14ac:dyDescent="0.3">
      <c r="B69" s="3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3"/>
    </row>
    <row r="70" spans="2:20" x14ac:dyDescent="0.3">
      <c r="B70" s="3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3"/>
    </row>
    <row r="71" spans="2:20" x14ac:dyDescent="0.3">
      <c r="B71" s="3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3"/>
    </row>
    <row r="72" spans="2:20" x14ac:dyDescent="0.3">
      <c r="B72" s="3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3"/>
    </row>
    <row r="73" spans="2:20" x14ac:dyDescent="0.3">
      <c r="B73" s="3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3"/>
    </row>
    <row r="74" spans="2:20" x14ac:dyDescent="0.3">
      <c r="B74" s="3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3"/>
    </row>
    <row r="75" spans="2:20" x14ac:dyDescent="0.3">
      <c r="B75" s="3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3"/>
    </row>
    <row r="76" spans="2:20" x14ac:dyDescent="0.3">
      <c r="B76" s="3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3"/>
    </row>
    <row r="77" spans="2:20" x14ac:dyDescent="0.3">
      <c r="B77" s="3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3"/>
    </row>
    <row r="78" spans="2:20" x14ac:dyDescent="0.3">
      <c r="B78" s="3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3"/>
    </row>
    <row r="79" spans="2:20" x14ac:dyDescent="0.3">
      <c r="B79" s="3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3"/>
    </row>
    <row r="80" spans="2:20" x14ac:dyDescent="0.3">
      <c r="B80" s="3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3"/>
    </row>
    <row r="81" spans="2:20" x14ac:dyDescent="0.3">
      <c r="B81" s="3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3"/>
    </row>
    <row r="82" spans="2:20" x14ac:dyDescent="0.3">
      <c r="B82" s="3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3"/>
    </row>
    <row r="83" spans="2:20" x14ac:dyDescent="0.3">
      <c r="B83" s="3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3"/>
    </row>
    <row r="84" spans="2:20" x14ac:dyDescent="0.3">
      <c r="B84" s="3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3"/>
    </row>
    <row r="85" spans="2:20" x14ac:dyDescent="0.3">
      <c r="B85" s="3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3"/>
    </row>
    <row r="86" spans="2:20" x14ac:dyDescent="0.3">
      <c r="B86" s="3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3"/>
    </row>
    <row r="87" spans="2:20" x14ac:dyDescent="0.3">
      <c r="B87" s="3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3"/>
    </row>
    <row r="88" spans="2:20" x14ac:dyDescent="0.3">
      <c r="B88" s="3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3"/>
    </row>
    <row r="89" spans="2:20" x14ac:dyDescent="0.3">
      <c r="B89" s="3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3"/>
    </row>
    <row r="90" spans="2:20" x14ac:dyDescent="0.3">
      <c r="B90" s="3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3"/>
    </row>
    <row r="91" spans="2:20" x14ac:dyDescent="0.3">
      <c r="B91" s="3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3"/>
    </row>
    <row r="92" spans="2:20" x14ac:dyDescent="0.3">
      <c r="B92" s="3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3"/>
    </row>
    <row r="93" spans="2:20" x14ac:dyDescent="0.3">
      <c r="B93" s="3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3"/>
    </row>
    <row r="94" spans="2:20" x14ac:dyDescent="0.3">
      <c r="B94" s="3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3"/>
    </row>
    <row r="95" spans="2:20" x14ac:dyDescent="0.3">
      <c r="B95" s="3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3"/>
    </row>
    <row r="96" spans="2:20" x14ac:dyDescent="0.3">
      <c r="B96" s="3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3"/>
    </row>
    <row r="97" spans="2:20" x14ac:dyDescent="0.3">
      <c r="B97" s="3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3"/>
    </row>
    <row r="98" spans="2:20" x14ac:dyDescent="0.3">
      <c r="B98" s="3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3"/>
    </row>
    <row r="99" spans="2:20" x14ac:dyDescent="0.3">
      <c r="B99" s="3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3"/>
    </row>
    <row r="100" spans="2:20" x14ac:dyDescent="0.3">
      <c r="B100" s="3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3"/>
    </row>
    <row r="101" spans="2:20" x14ac:dyDescent="0.3">
      <c r="B101" s="3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3"/>
    </row>
    <row r="102" spans="2:20" x14ac:dyDescent="0.3">
      <c r="B102" s="3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3"/>
    </row>
  </sheetData>
  <dataValidations count="8">
    <dataValidation type="list" showInputMessage="1" showErrorMessage="1" sqref="C3:C102" xr:uid="{00000000-0002-0000-0000-000000000000}">
      <formula1>"Pension Credit,Personal Independence Payment (PIP),Universal Credit,Housing problems,Debt or money management,Health or disability services,Employment issues,Access to community services,Other"</formula1>
    </dataValidation>
    <dataValidation type="list" showInputMessage="1" showErrorMessage="1" sqref="L3:L102 E3:H102" xr:uid="{00000000-0002-0000-0000-000001000000}">
      <formula1>"Yes,No,Not relevant"</formula1>
    </dataValidation>
    <dataValidation type="list" showInputMessage="1" showErrorMessage="1" sqref="K3:K102 I3:I102 R3:R102" xr:uid="{00000000-0002-0000-0000-000002000000}">
      <formula1>"Very confident,Somewhat confident,Not very confident,Not at all confident"</formula1>
    </dataValidation>
    <dataValidation type="list" showInputMessage="1" showErrorMessage="1" sqref="J3:J102" xr:uid="{00000000-0002-0000-0000-000003000000}">
      <formula1>"Much improved,Somewhat improved,No change,Worse"</formula1>
    </dataValidation>
    <dataValidation type="list" showInputMessage="1" showErrorMessage="1" sqref="M3:M102" xr:uid="{00000000-0002-0000-0000-000004000000}">
      <formula1>"Very clearly,Somewhat clearly,Not very clearly,Not at all clearly"</formula1>
    </dataValidation>
    <dataValidation type="list" showInputMessage="1" showErrorMessage="1" sqref="N3:N102 P3:Q102" xr:uid="{00000000-0002-0000-0000-000005000000}">
      <formula1>"Yes,No"</formula1>
    </dataValidation>
    <dataValidation type="list" showInputMessage="1" showErrorMessage="1" sqref="O3:O102" xr:uid="{00000000-0002-0000-0000-000006000000}">
      <formula1>"Rarely/Never,Sometimes,Often,Always"</formula1>
    </dataValidation>
    <dataValidation type="list" showInputMessage="1" showErrorMessage="1" sqref="S3:S102" xr:uid="{00000000-0002-0000-0000-000007000000}">
      <formula1>"Very satisfied,Satisfied,Dissatisfied,Very dissatisfied"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06"/>
  <sheetViews>
    <sheetView tabSelected="1" workbookViewId="0">
      <selection activeCell="E3" sqref="E3"/>
    </sheetView>
  </sheetViews>
  <sheetFormatPr defaultRowHeight="14.4" x14ac:dyDescent="0.3"/>
  <cols>
    <col min="1" max="1" width="8.88671875" style="10"/>
    <col min="2" max="2" width="13.33203125" style="11" customWidth="1"/>
    <col min="3" max="3" width="32.44140625" style="10" customWidth="1"/>
    <col min="4" max="5" width="11.33203125" style="10" customWidth="1"/>
    <col min="6" max="16384" width="8.88671875" style="10"/>
  </cols>
  <sheetData>
    <row r="2" spans="2:5" ht="28.8" x14ac:dyDescent="0.3">
      <c r="B2" s="4" t="s">
        <v>68</v>
      </c>
      <c r="C2" s="4" t="s">
        <v>18</v>
      </c>
      <c r="D2" s="4" t="s">
        <v>19</v>
      </c>
      <c r="E2" s="4" t="s">
        <v>20</v>
      </c>
    </row>
    <row r="3" spans="2:5" x14ac:dyDescent="0.3">
      <c r="B3" s="4"/>
      <c r="C3" s="9" t="s">
        <v>21</v>
      </c>
      <c r="D3" s="8">
        <f>COUNTIF('Survey Input'!$C$3:$C$102,"Pension Credit")</f>
        <v>0</v>
      </c>
      <c r="E3" s="8" t="str">
        <f>IF(SUM(D3:D11)=0,"",D3/SUM(D3:D11))</f>
        <v/>
      </c>
    </row>
    <row r="4" spans="2:5" x14ac:dyDescent="0.3">
      <c r="B4" s="4"/>
      <c r="C4" s="9" t="s">
        <v>22</v>
      </c>
      <c r="D4" s="8">
        <f>COUNTIF('Survey Input'!$C$3:$C$102,"Personal Independence Payment (PIP)")</f>
        <v>0</v>
      </c>
      <c r="E4" s="8" t="str">
        <f>IF(SUM(D3:D11)=0,"",D3/SUM(D3:D11))</f>
        <v/>
      </c>
    </row>
    <row r="5" spans="2:5" x14ac:dyDescent="0.3">
      <c r="B5" s="4"/>
      <c r="C5" s="9" t="s">
        <v>23</v>
      </c>
      <c r="D5" s="8">
        <f>COUNTIF('Survey Input'!$C$3:$C$102,"Universal Credit")</f>
        <v>0</v>
      </c>
      <c r="E5" s="8" t="str">
        <f>IF(SUM(D3:D11)=0,"",D3/SUM(D3:D11))</f>
        <v/>
      </c>
    </row>
    <row r="6" spans="2:5" x14ac:dyDescent="0.3">
      <c r="B6" s="4"/>
      <c r="C6" s="9" t="s">
        <v>24</v>
      </c>
      <c r="D6" s="8">
        <f>COUNTIF('Survey Input'!$C$3:$C$102,"Housing problems")</f>
        <v>0</v>
      </c>
      <c r="E6" s="8" t="str">
        <f>IF(SUM(D3:D11)=0,"",D3/SUM(D3:D11))</f>
        <v/>
      </c>
    </row>
    <row r="7" spans="2:5" x14ac:dyDescent="0.3">
      <c r="B7" s="4"/>
      <c r="C7" s="9" t="s">
        <v>25</v>
      </c>
      <c r="D7" s="8">
        <f>COUNTIF('Survey Input'!$C$3:$C$102,"Debt or money management")</f>
        <v>0</v>
      </c>
      <c r="E7" s="8" t="str">
        <f>IF(SUM(D3:D11)=0,"",D3/SUM(D3:D11))</f>
        <v/>
      </c>
    </row>
    <row r="8" spans="2:5" x14ac:dyDescent="0.3">
      <c r="B8" s="4"/>
      <c r="C8" s="9" t="s">
        <v>26</v>
      </c>
      <c r="D8" s="8">
        <f>COUNTIF('Survey Input'!$C$3:$C$102,"Health or disability services")</f>
        <v>0</v>
      </c>
      <c r="E8" s="8" t="str">
        <f>IF(SUM(D3:D11)=0,"",D3/SUM(D3:D11))</f>
        <v/>
      </c>
    </row>
    <row r="9" spans="2:5" x14ac:dyDescent="0.3">
      <c r="B9" s="4"/>
      <c r="C9" s="9" t="s">
        <v>27</v>
      </c>
      <c r="D9" s="8">
        <f>COUNTIF('Survey Input'!$C$3:$C$102,"Employment issues")</f>
        <v>0</v>
      </c>
      <c r="E9" s="8" t="str">
        <f>IF(SUM(D3:D11)=0,"",D3/SUM(D3:D11))</f>
        <v/>
      </c>
    </row>
    <row r="10" spans="2:5" x14ac:dyDescent="0.3">
      <c r="B10" s="4"/>
      <c r="C10" s="9" t="s">
        <v>28</v>
      </c>
      <c r="D10" s="8">
        <f>COUNTIF('Survey Input'!$C$3:$C$102,"Access to community services")</f>
        <v>0</v>
      </c>
      <c r="E10" s="8" t="str">
        <f>IF(SUM(D3:D11)=0,"",D3/SUM(D3:D11))</f>
        <v/>
      </c>
    </row>
    <row r="11" spans="2:5" x14ac:dyDescent="0.3">
      <c r="B11" s="4"/>
      <c r="C11" s="9" t="s">
        <v>29</v>
      </c>
      <c r="D11" s="8">
        <f>COUNTIF('Survey Input'!$C$3:$C$102,"Other")</f>
        <v>0</v>
      </c>
      <c r="E11" s="8" t="str">
        <f>IF(SUM(D3:D11)=0,"",D3/SUM(D3:D11))</f>
        <v/>
      </c>
    </row>
    <row r="12" spans="2:5" x14ac:dyDescent="0.3">
      <c r="B12" s="4"/>
      <c r="C12" s="9" t="s">
        <v>30</v>
      </c>
      <c r="D12" s="8">
        <f>SUM(D3:D11)</f>
        <v>0</v>
      </c>
      <c r="E12" s="8"/>
    </row>
    <row r="14" spans="2:5" ht="43.2" x14ac:dyDescent="0.3">
      <c r="B14" s="4" t="s">
        <v>31</v>
      </c>
      <c r="C14" s="4" t="s">
        <v>18</v>
      </c>
      <c r="D14" s="4" t="s">
        <v>19</v>
      </c>
      <c r="E14" s="4" t="s">
        <v>20</v>
      </c>
    </row>
    <row r="15" spans="2:5" x14ac:dyDescent="0.3">
      <c r="B15" s="4"/>
      <c r="C15" s="8" t="s">
        <v>32</v>
      </c>
      <c r="D15" s="8">
        <f>COUNTIF('Survey Input'!$E$3:$E$102,"Yes")</f>
        <v>0</v>
      </c>
      <c r="E15" s="8" t="str">
        <f>IF(SUM(D15:D17)=0,"",D15/SUM(D15:D17))</f>
        <v/>
      </c>
    </row>
    <row r="16" spans="2:5" x14ac:dyDescent="0.3">
      <c r="B16" s="4"/>
      <c r="C16" s="8" t="s">
        <v>33</v>
      </c>
      <c r="D16" s="8">
        <f>COUNTIF('Survey Input'!$E$3:$E$102,"No")</f>
        <v>0</v>
      </c>
      <c r="E16" s="8" t="str">
        <f>IF(SUM(D15:D17)=0,"",D15/SUM(D15:D17))</f>
        <v/>
      </c>
    </row>
    <row r="17" spans="2:5" x14ac:dyDescent="0.3">
      <c r="B17" s="4"/>
      <c r="C17" s="8" t="s">
        <v>34</v>
      </c>
      <c r="D17" s="8">
        <f>COUNTIF('Survey Input'!$E$3:$E$102,"Not relevant")</f>
        <v>0</v>
      </c>
      <c r="E17" s="8" t="str">
        <f>IF(SUM(D15:D17)=0,"",D15/SUM(D15:D17))</f>
        <v/>
      </c>
    </row>
    <row r="18" spans="2:5" x14ac:dyDescent="0.3">
      <c r="B18" s="4"/>
      <c r="C18" s="8" t="s">
        <v>30</v>
      </c>
      <c r="D18" s="8">
        <f>SUM(D15:D17)</f>
        <v>0</v>
      </c>
      <c r="E18" s="8"/>
    </row>
    <row r="20" spans="2:5" ht="43.2" x14ac:dyDescent="0.3">
      <c r="B20" s="4" t="s">
        <v>35</v>
      </c>
      <c r="C20" s="4" t="s">
        <v>18</v>
      </c>
      <c r="D20" s="4" t="s">
        <v>19</v>
      </c>
      <c r="E20" s="4" t="s">
        <v>20</v>
      </c>
    </row>
    <row r="21" spans="2:5" x14ac:dyDescent="0.3">
      <c r="B21" s="4"/>
      <c r="C21" s="8" t="s">
        <v>32</v>
      </c>
      <c r="D21" s="8">
        <f>COUNTIF('Survey Input'!$F$3:$F$102,"Yes")</f>
        <v>0</v>
      </c>
      <c r="E21" s="8" t="str">
        <f>IF(SUM(D21:D23)=0,"",D21/SUM(D21:D23))</f>
        <v/>
      </c>
    </row>
    <row r="22" spans="2:5" x14ac:dyDescent="0.3">
      <c r="B22" s="4"/>
      <c r="C22" s="8" t="s">
        <v>33</v>
      </c>
      <c r="D22" s="8">
        <f>COUNTIF('Survey Input'!$F$3:$F$102,"No")</f>
        <v>0</v>
      </c>
      <c r="E22" s="8" t="str">
        <f>IF(SUM(D21:D23)=0,"",D21/SUM(D21:D23))</f>
        <v/>
      </c>
    </row>
    <row r="23" spans="2:5" x14ac:dyDescent="0.3">
      <c r="B23" s="4"/>
      <c r="C23" s="8" t="s">
        <v>34</v>
      </c>
      <c r="D23" s="8">
        <f>COUNTIF('Survey Input'!$F$3:$F$102,"Not relevant")</f>
        <v>0</v>
      </c>
      <c r="E23" s="8" t="str">
        <f>IF(SUM(D21:D23)=0,"",D21/SUM(D21:D23))</f>
        <v/>
      </c>
    </row>
    <row r="24" spans="2:5" x14ac:dyDescent="0.3">
      <c r="B24" s="4"/>
      <c r="C24" s="8" t="s">
        <v>30</v>
      </c>
      <c r="D24" s="8">
        <f>SUM(D21:D23)</f>
        <v>0</v>
      </c>
      <c r="E24" s="8"/>
    </row>
    <row r="26" spans="2:5" ht="43.2" x14ac:dyDescent="0.3">
      <c r="B26" s="4" t="s">
        <v>36</v>
      </c>
      <c r="C26" s="4" t="s">
        <v>18</v>
      </c>
      <c r="D26" s="4" t="s">
        <v>19</v>
      </c>
      <c r="E26" s="4" t="s">
        <v>20</v>
      </c>
    </row>
    <row r="27" spans="2:5" x14ac:dyDescent="0.3">
      <c r="B27" s="4"/>
      <c r="C27" s="8" t="s">
        <v>32</v>
      </c>
      <c r="D27" s="8">
        <f>COUNTIF('Survey Input'!$G$3:$G$102,"Yes")</f>
        <v>0</v>
      </c>
      <c r="E27" s="8" t="str">
        <f>IF(SUM(D27:D29)=0,"",D27/SUM(D27:D29))</f>
        <v/>
      </c>
    </row>
    <row r="28" spans="2:5" x14ac:dyDescent="0.3">
      <c r="B28" s="4"/>
      <c r="C28" s="8" t="s">
        <v>33</v>
      </c>
      <c r="D28" s="8">
        <f>COUNTIF('Survey Input'!$G$3:$G$102,"No")</f>
        <v>0</v>
      </c>
      <c r="E28" s="8" t="str">
        <f>IF(SUM(D27:D29)=0,"",D27/SUM(D27:D29))</f>
        <v/>
      </c>
    </row>
    <row r="29" spans="2:5" x14ac:dyDescent="0.3">
      <c r="B29" s="4"/>
      <c r="C29" s="8" t="s">
        <v>34</v>
      </c>
      <c r="D29" s="8">
        <f>COUNTIF('Survey Input'!$G$3:$G$102,"Not relevant")</f>
        <v>0</v>
      </c>
      <c r="E29" s="8" t="str">
        <f>IF(SUM(D27:D29)=0,"",D27/SUM(D27:D29))</f>
        <v/>
      </c>
    </row>
    <row r="30" spans="2:5" x14ac:dyDescent="0.3">
      <c r="B30" s="4"/>
      <c r="C30" s="8" t="s">
        <v>30</v>
      </c>
      <c r="D30" s="8">
        <f>SUM(D27:D29)</f>
        <v>0</v>
      </c>
      <c r="E30" s="8"/>
    </row>
    <row r="32" spans="2:5" ht="28.8" x14ac:dyDescent="0.3">
      <c r="B32" s="4" t="s">
        <v>37</v>
      </c>
      <c r="C32" s="4" t="s">
        <v>18</v>
      </c>
      <c r="D32" s="4" t="s">
        <v>19</v>
      </c>
      <c r="E32" s="4" t="s">
        <v>20</v>
      </c>
    </row>
    <row r="33" spans="2:5" x14ac:dyDescent="0.3">
      <c r="B33" s="4"/>
      <c r="C33" s="8" t="s">
        <v>32</v>
      </c>
      <c r="D33" s="8">
        <f>COUNTIF('Survey Input'!$H$3:$H$102,"Yes")</f>
        <v>0</v>
      </c>
      <c r="E33" s="8" t="str">
        <f>IF(SUM(D33:D35)=0,"",D33/SUM(D33:D35))</f>
        <v/>
      </c>
    </row>
    <row r="34" spans="2:5" x14ac:dyDescent="0.3">
      <c r="B34" s="4"/>
      <c r="C34" s="8" t="s">
        <v>33</v>
      </c>
      <c r="D34" s="8">
        <f>COUNTIF('Survey Input'!$H$3:$H$102,"No")</f>
        <v>0</v>
      </c>
      <c r="E34" s="8" t="str">
        <f>IF(SUM(D33:D35)=0,"",D33/SUM(D33:D35))</f>
        <v/>
      </c>
    </row>
    <row r="35" spans="2:5" x14ac:dyDescent="0.3">
      <c r="B35" s="4"/>
      <c r="C35" s="8" t="s">
        <v>34</v>
      </c>
      <c r="D35" s="8">
        <f>COUNTIF('Survey Input'!$H$3:$H$102,"Not relevant")</f>
        <v>0</v>
      </c>
      <c r="E35" s="8" t="str">
        <f>IF(SUM(D33:D35)=0,"",D33/SUM(D33:D35))</f>
        <v/>
      </c>
    </row>
    <row r="36" spans="2:5" x14ac:dyDescent="0.3">
      <c r="B36" s="4"/>
      <c r="C36" s="8" t="s">
        <v>30</v>
      </c>
      <c r="D36" s="8">
        <f>SUM(D33:D35)</f>
        <v>0</v>
      </c>
      <c r="E36" s="8"/>
    </row>
    <row r="38" spans="2:5" ht="57.6" x14ac:dyDescent="0.3">
      <c r="B38" s="4" t="s">
        <v>38</v>
      </c>
      <c r="C38" s="4" t="s">
        <v>18</v>
      </c>
      <c r="D38" s="4" t="s">
        <v>19</v>
      </c>
      <c r="E38" s="4" t="s">
        <v>20</v>
      </c>
    </row>
    <row r="39" spans="2:5" x14ac:dyDescent="0.3">
      <c r="B39" s="4"/>
      <c r="C39" s="8" t="s">
        <v>39</v>
      </c>
      <c r="D39" s="8">
        <f>COUNTIF('Survey Input'!$I$3:$I$102,"Very confident")</f>
        <v>0</v>
      </c>
      <c r="E39" s="8" t="str">
        <f>IF(SUM(D39:D42)=0,"",D39/SUM(D39:D42))</f>
        <v/>
      </c>
    </row>
    <row r="40" spans="2:5" x14ac:dyDescent="0.3">
      <c r="B40" s="4"/>
      <c r="C40" s="8" t="s">
        <v>40</v>
      </c>
      <c r="D40" s="8">
        <f>COUNTIF('Survey Input'!$I$3:$I$102,"Somewhat confident")</f>
        <v>0</v>
      </c>
      <c r="E40" s="8" t="str">
        <f>IF(SUM(D39:D42)=0,"",D39/SUM(D39:D42))</f>
        <v/>
      </c>
    </row>
    <row r="41" spans="2:5" x14ac:dyDescent="0.3">
      <c r="B41" s="4"/>
      <c r="C41" s="8" t="s">
        <v>41</v>
      </c>
      <c r="D41" s="8">
        <f>COUNTIF('Survey Input'!$I$3:$I$102,"Not very confident")</f>
        <v>0</v>
      </c>
      <c r="E41" s="8" t="str">
        <f>IF(SUM(D39:D42)=0,"",D39/SUM(D39:D42))</f>
        <v/>
      </c>
    </row>
    <row r="42" spans="2:5" x14ac:dyDescent="0.3">
      <c r="B42" s="4"/>
      <c r="C42" s="8" t="s">
        <v>42</v>
      </c>
      <c r="D42" s="8">
        <f>COUNTIF('Survey Input'!$I$3:$I$102,"Not at all confident")</f>
        <v>0</v>
      </c>
      <c r="E42" s="8" t="str">
        <f>IF(SUM(D39:D42)=0,"",D39/SUM(D39:D42))</f>
        <v/>
      </c>
    </row>
    <row r="43" spans="2:5" x14ac:dyDescent="0.3">
      <c r="B43" s="4"/>
      <c r="C43" s="8" t="s">
        <v>30</v>
      </c>
      <c r="D43" s="8">
        <f>SUM(D39:D42)</f>
        <v>0</v>
      </c>
      <c r="E43" s="8"/>
    </row>
    <row r="45" spans="2:5" ht="28.8" x14ac:dyDescent="0.3">
      <c r="B45" s="4" t="s">
        <v>43</v>
      </c>
      <c r="C45" s="4" t="s">
        <v>18</v>
      </c>
      <c r="D45" s="4" t="s">
        <v>19</v>
      </c>
      <c r="E45" s="4" t="s">
        <v>20</v>
      </c>
    </row>
    <row r="46" spans="2:5" x14ac:dyDescent="0.3">
      <c r="B46" s="4"/>
      <c r="C46" s="8" t="s">
        <v>44</v>
      </c>
      <c r="D46" s="8">
        <f>COUNTIF('Survey Input'!$J$3:$J$102,"Much improved")</f>
        <v>0</v>
      </c>
      <c r="E46" s="8" t="str">
        <f>IF(SUM(D46:D49)=0,"",D46/SUM(D46:D49))</f>
        <v/>
      </c>
    </row>
    <row r="47" spans="2:5" x14ac:dyDescent="0.3">
      <c r="B47" s="4"/>
      <c r="C47" s="8" t="s">
        <v>45</v>
      </c>
      <c r="D47" s="8">
        <f>COUNTIF('Survey Input'!$J$3:$J$102,"Somewhat improved")</f>
        <v>0</v>
      </c>
      <c r="E47" s="8" t="str">
        <f>IF(SUM(D46:D49)=0,"",D46/SUM(D46:D49))</f>
        <v/>
      </c>
    </row>
    <row r="48" spans="2:5" x14ac:dyDescent="0.3">
      <c r="B48" s="4"/>
      <c r="C48" s="8" t="s">
        <v>46</v>
      </c>
      <c r="D48" s="8">
        <f>COUNTIF('Survey Input'!$J$3:$J$102,"No change")</f>
        <v>0</v>
      </c>
      <c r="E48" s="8" t="str">
        <f>IF(SUM(D46:D49)=0,"",D46/SUM(D46:D49))</f>
        <v/>
      </c>
    </row>
    <row r="49" spans="2:5" x14ac:dyDescent="0.3">
      <c r="B49" s="4"/>
      <c r="C49" s="8" t="s">
        <v>47</v>
      </c>
      <c r="D49" s="8">
        <f>COUNTIF('Survey Input'!$J$3:$J$102,"Worse")</f>
        <v>0</v>
      </c>
      <c r="E49" s="8" t="str">
        <f>IF(SUM(D46:D49)=0,"",D46/SUM(D46:D49))</f>
        <v/>
      </c>
    </row>
    <row r="50" spans="2:5" x14ac:dyDescent="0.3">
      <c r="B50" s="4"/>
      <c r="C50" s="8" t="s">
        <v>30</v>
      </c>
      <c r="D50" s="8">
        <f>SUM(D46:D49)</f>
        <v>0</v>
      </c>
      <c r="E50" s="8"/>
    </row>
    <row r="52" spans="2:5" ht="57.6" x14ac:dyDescent="0.3">
      <c r="B52" s="4" t="s">
        <v>48</v>
      </c>
      <c r="C52" s="4" t="s">
        <v>18</v>
      </c>
      <c r="D52" s="4" t="s">
        <v>19</v>
      </c>
      <c r="E52" s="4" t="s">
        <v>20</v>
      </c>
    </row>
    <row r="53" spans="2:5" x14ac:dyDescent="0.3">
      <c r="B53" s="4"/>
      <c r="C53" s="8" t="s">
        <v>39</v>
      </c>
      <c r="D53" s="8">
        <f>COUNTIF('Survey Input'!$K$3:$K$102,"Very confident")</f>
        <v>0</v>
      </c>
      <c r="E53" s="8" t="str">
        <f>IF(SUM(D53:D56)=0,"",D53/SUM(D53:D56))</f>
        <v/>
      </c>
    </row>
    <row r="54" spans="2:5" x14ac:dyDescent="0.3">
      <c r="B54" s="4"/>
      <c r="C54" s="8" t="s">
        <v>40</v>
      </c>
      <c r="D54" s="8">
        <f>COUNTIF('Survey Input'!$K$3:$K$102,"Somewhat confident")</f>
        <v>0</v>
      </c>
      <c r="E54" s="8" t="str">
        <f>IF(SUM(D53:D56)=0,"",D53/SUM(D53:D56))</f>
        <v/>
      </c>
    </row>
    <row r="55" spans="2:5" x14ac:dyDescent="0.3">
      <c r="B55" s="4"/>
      <c r="C55" s="8" t="s">
        <v>41</v>
      </c>
      <c r="D55" s="8">
        <f>COUNTIF('Survey Input'!$K$3:$K$102,"Not very confident")</f>
        <v>0</v>
      </c>
      <c r="E55" s="8" t="str">
        <f>IF(SUM(D53:D56)=0,"",D53/SUM(D53:D56))</f>
        <v/>
      </c>
    </row>
    <row r="56" spans="2:5" x14ac:dyDescent="0.3">
      <c r="B56" s="4"/>
      <c r="C56" s="8" t="s">
        <v>42</v>
      </c>
      <c r="D56" s="8">
        <f>COUNTIF('Survey Input'!$K$3:$K$102,"Not at all confident")</f>
        <v>0</v>
      </c>
      <c r="E56" s="8" t="str">
        <f>IF(SUM(D53:D56)=0,"",D53/SUM(D53:D56))</f>
        <v/>
      </c>
    </row>
    <row r="57" spans="2:5" x14ac:dyDescent="0.3">
      <c r="B57" s="4"/>
      <c r="C57" s="8" t="s">
        <v>30</v>
      </c>
      <c r="D57" s="8">
        <f>SUM(D53:D56)</f>
        <v>0</v>
      </c>
      <c r="E57" s="8"/>
    </row>
    <row r="59" spans="2:5" ht="43.2" x14ac:dyDescent="0.3">
      <c r="B59" s="4" t="s">
        <v>49</v>
      </c>
      <c r="C59" s="4" t="s">
        <v>18</v>
      </c>
      <c r="D59" s="4" t="s">
        <v>19</v>
      </c>
      <c r="E59" s="4" t="s">
        <v>20</v>
      </c>
    </row>
    <row r="60" spans="2:5" x14ac:dyDescent="0.3">
      <c r="B60" s="4"/>
      <c r="C60" s="8" t="s">
        <v>32</v>
      </c>
      <c r="D60" s="8">
        <f>COUNTIF('Survey Input'!$L$3:$L$102,"Yes")</f>
        <v>0</v>
      </c>
      <c r="E60" s="8" t="str">
        <f>IF(SUM(D60:D62)=0,"",D60/SUM(D60:D62))</f>
        <v/>
      </c>
    </row>
    <row r="61" spans="2:5" x14ac:dyDescent="0.3">
      <c r="B61" s="4"/>
      <c r="C61" s="8" t="s">
        <v>33</v>
      </c>
      <c r="D61" s="8">
        <f>COUNTIF('Survey Input'!$L$3:$L$102,"No")</f>
        <v>0</v>
      </c>
      <c r="E61" s="8" t="str">
        <f>IF(SUM(D60:D62)=0,"",D60/SUM(D60:D62))</f>
        <v/>
      </c>
    </row>
    <row r="62" spans="2:5" x14ac:dyDescent="0.3">
      <c r="B62" s="4"/>
      <c r="C62" s="8" t="s">
        <v>34</v>
      </c>
      <c r="D62" s="8">
        <f>COUNTIF('Survey Input'!$L$3:$L$102,"Not relevant")</f>
        <v>0</v>
      </c>
      <c r="E62" s="8" t="str">
        <f>IF(SUM(D60:D62)=0,"",D60/SUM(D60:D62))</f>
        <v/>
      </c>
    </row>
    <row r="63" spans="2:5" x14ac:dyDescent="0.3">
      <c r="B63" s="4"/>
      <c r="C63" s="8" t="s">
        <v>30</v>
      </c>
      <c r="D63" s="8">
        <f>SUM(D60:D62)</f>
        <v>0</v>
      </c>
      <c r="E63" s="8"/>
    </row>
    <row r="65" spans="2:5" ht="43.2" x14ac:dyDescent="0.3">
      <c r="B65" s="4" t="s">
        <v>10</v>
      </c>
      <c r="C65" s="4" t="s">
        <v>18</v>
      </c>
      <c r="D65" s="4" t="s">
        <v>19</v>
      </c>
      <c r="E65" s="4" t="s">
        <v>20</v>
      </c>
    </row>
    <row r="66" spans="2:5" x14ac:dyDescent="0.3">
      <c r="B66" s="4"/>
      <c r="C66" s="8" t="s">
        <v>50</v>
      </c>
      <c r="D66" s="8">
        <f>COUNTIF('Survey Input'!$M$3:$M$102,"Very clearly")</f>
        <v>0</v>
      </c>
      <c r="E66" s="8" t="str">
        <f>IF(SUM(D66:D69)=0,"",D66/SUM(D66:D69))</f>
        <v/>
      </c>
    </row>
    <row r="67" spans="2:5" x14ac:dyDescent="0.3">
      <c r="B67" s="4"/>
      <c r="C67" s="8" t="s">
        <v>51</v>
      </c>
      <c r="D67" s="8">
        <f>COUNTIF('Survey Input'!$M$3:$M$102,"Somewhat clearly")</f>
        <v>0</v>
      </c>
      <c r="E67" s="8" t="str">
        <f>IF(SUM(D66:D69)=0,"",D66/SUM(D66:D69))</f>
        <v/>
      </c>
    </row>
    <row r="68" spans="2:5" x14ac:dyDescent="0.3">
      <c r="B68" s="4"/>
      <c r="C68" s="8" t="s">
        <v>52</v>
      </c>
      <c r="D68" s="8">
        <f>COUNTIF('Survey Input'!$M$3:$M$102,"Not very clearly")</f>
        <v>0</v>
      </c>
      <c r="E68" s="8" t="str">
        <f>IF(SUM(D66:D69)=0,"",D66/SUM(D66:D69))</f>
        <v/>
      </c>
    </row>
    <row r="69" spans="2:5" x14ac:dyDescent="0.3">
      <c r="B69" s="4"/>
      <c r="C69" s="8" t="s">
        <v>53</v>
      </c>
      <c r="D69" s="8">
        <f>COUNTIF('Survey Input'!$M$3:$M$102,"Not at all clearly")</f>
        <v>0</v>
      </c>
      <c r="E69" s="8" t="str">
        <f>IF(SUM(D66:D69)=0,"",D66/SUM(D66:D69))</f>
        <v/>
      </c>
    </row>
    <row r="70" spans="2:5" x14ac:dyDescent="0.3">
      <c r="B70" s="4"/>
      <c r="C70" s="8" t="s">
        <v>30</v>
      </c>
      <c r="D70" s="8">
        <f>SUM(D66:D69)</f>
        <v>0</v>
      </c>
      <c r="E70" s="8"/>
    </row>
    <row r="72" spans="2:5" ht="57.6" x14ac:dyDescent="0.3">
      <c r="B72" s="4" t="s">
        <v>11</v>
      </c>
      <c r="C72" s="4" t="s">
        <v>18</v>
      </c>
      <c r="D72" s="4" t="s">
        <v>19</v>
      </c>
      <c r="E72" s="4" t="s">
        <v>20</v>
      </c>
    </row>
    <row r="73" spans="2:5" x14ac:dyDescent="0.3">
      <c r="B73" s="4"/>
      <c r="C73" s="8" t="s">
        <v>32</v>
      </c>
      <c r="D73" s="8">
        <f>COUNTIF('Survey Input'!$N$3:$N$102,"Yes")</f>
        <v>0</v>
      </c>
      <c r="E73" s="8" t="str">
        <f>IF(SUM(D73:D74)=0,"",D73/SUM(D73:D74))</f>
        <v/>
      </c>
    </row>
    <row r="74" spans="2:5" x14ac:dyDescent="0.3">
      <c r="B74" s="4"/>
      <c r="C74" s="8" t="s">
        <v>33</v>
      </c>
      <c r="D74" s="8">
        <f>COUNTIF('Survey Input'!$N$3:$N$102,"No")</f>
        <v>0</v>
      </c>
      <c r="E74" s="8" t="str">
        <f>IF(SUM(D73:D74)=0,"",D73/SUM(D73:D74))</f>
        <v/>
      </c>
    </row>
    <row r="75" spans="2:5" x14ac:dyDescent="0.3">
      <c r="B75" s="4"/>
      <c r="C75" s="8" t="s">
        <v>30</v>
      </c>
      <c r="D75" s="8">
        <f>SUM(D73:D74)</f>
        <v>0</v>
      </c>
      <c r="E75" s="8"/>
    </row>
    <row r="77" spans="2:5" ht="57.6" x14ac:dyDescent="0.3">
      <c r="B77" s="4" t="s">
        <v>54</v>
      </c>
      <c r="C77" s="4" t="s">
        <v>18</v>
      </c>
      <c r="D77" s="4" t="s">
        <v>19</v>
      </c>
      <c r="E77" s="4" t="s">
        <v>20</v>
      </c>
    </row>
    <row r="78" spans="2:5" x14ac:dyDescent="0.3">
      <c r="B78" s="4"/>
      <c r="C78" s="8" t="s">
        <v>55</v>
      </c>
      <c r="D78" s="8">
        <f>COUNTIF('Survey Input'!$O$3:$O$102,"Rarely/Never")</f>
        <v>0</v>
      </c>
      <c r="E78" s="8" t="str">
        <f>IF(SUM(D78:D81)=0,"",D78/SUM(D78:D81))</f>
        <v/>
      </c>
    </row>
    <row r="79" spans="2:5" x14ac:dyDescent="0.3">
      <c r="B79" s="4"/>
      <c r="C79" s="8" t="s">
        <v>56</v>
      </c>
      <c r="D79" s="8">
        <f>COUNTIF('Survey Input'!$O$3:$O$102,"Sometimes")</f>
        <v>0</v>
      </c>
      <c r="E79" s="8" t="str">
        <f>IF(SUM(D78:D81)=0,"",D78/SUM(D78:D81))</f>
        <v/>
      </c>
    </row>
    <row r="80" spans="2:5" x14ac:dyDescent="0.3">
      <c r="B80" s="4"/>
      <c r="C80" s="8" t="s">
        <v>57</v>
      </c>
      <c r="D80" s="8">
        <f>COUNTIF('Survey Input'!$O$3:$O$102,"Often")</f>
        <v>0</v>
      </c>
      <c r="E80" s="8" t="str">
        <f>IF(SUM(D78:D81)=0,"",D78/SUM(D78:D81))</f>
        <v/>
      </c>
    </row>
    <row r="81" spans="2:5" x14ac:dyDescent="0.3">
      <c r="B81" s="4"/>
      <c r="C81" s="8" t="s">
        <v>58</v>
      </c>
      <c r="D81" s="8">
        <f>COUNTIF('Survey Input'!$O$3:$O$102,"Always")</f>
        <v>0</v>
      </c>
      <c r="E81" s="8" t="str">
        <f>IF(SUM(D78:D81)=0,"",D78/SUM(D78:D81))</f>
        <v/>
      </c>
    </row>
    <row r="82" spans="2:5" x14ac:dyDescent="0.3">
      <c r="B82" s="4"/>
      <c r="C82" s="8" t="s">
        <v>30</v>
      </c>
      <c r="D82" s="8">
        <f>SUM(D78:D81)</f>
        <v>0</v>
      </c>
      <c r="E82" s="8"/>
    </row>
    <row r="84" spans="2:5" ht="57.6" x14ac:dyDescent="0.3">
      <c r="B84" s="4" t="s">
        <v>59</v>
      </c>
      <c r="C84" s="4" t="s">
        <v>18</v>
      </c>
      <c r="D84" s="4" t="s">
        <v>19</v>
      </c>
      <c r="E84" s="4" t="s">
        <v>20</v>
      </c>
    </row>
    <row r="85" spans="2:5" x14ac:dyDescent="0.3">
      <c r="B85" s="4"/>
      <c r="C85" s="8" t="s">
        <v>32</v>
      </c>
      <c r="D85" s="8">
        <f>COUNTIF('Survey Input'!$P$3:$P$102,"Yes")</f>
        <v>0</v>
      </c>
      <c r="E85" s="8" t="str">
        <f>IF(SUM(D85:D86)=0,"",D85/SUM(D85:D86))</f>
        <v/>
      </c>
    </row>
    <row r="86" spans="2:5" x14ac:dyDescent="0.3">
      <c r="B86" s="4"/>
      <c r="C86" s="8" t="s">
        <v>33</v>
      </c>
      <c r="D86" s="8">
        <f>COUNTIF('Survey Input'!$P$3:$P$102,"No")</f>
        <v>0</v>
      </c>
      <c r="E86" s="8" t="str">
        <f>IF(SUM(D85:D86)=0,"",D85/SUM(D85:D86))</f>
        <v/>
      </c>
    </row>
    <row r="87" spans="2:5" x14ac:dyDescent="0.3">
      <c r="B87" s="4"/>
      <c r="C87" s="8" t="s">
        <v>30</v>
      </c>
      <c r="D87" s="8">
        <f>SUM(D85:D86)</f>
        <v>0</v>
      </c>
      <c r="E87" s="8"/>
    </row>
    <row r="89" spans="2:5" ht="43.2" x14ac:dyDescent="0.3">
      <c r="B89" s="4" t="s">
        <v>60</v>
      </c>
      <c r="C89" s="4" t="s">
        <v>18</v>
      </c>
      <c r="D89" s="4" t="s">
        <v>19</v>
      </c>
      <c r="E89" s="4" t="s">
        <v>20</v>
      </c>
    </row>
    <row r="90" spans="2:5" x14ac:dyDescent="0.3">
      <c r="B90" s="4"/>
      <c r="C90" s="8" t="s">
        <v>32</v>
      </c>
      <c r="D90" s="8">
        <f>COUNTIF('Survey Input'!$Q$3:$Q$102,"Yes")</f>
        <v>0</v>
      </c>
      <c r="E90" s="8" t="str">
        <f>IF(SUM(D90:D91)=0,"",D90/SUM(D90:D91))</f>
        <v/>
      </c>
    </row>
    <row r="91" spans="2:5" x14ac:dyDescent="0.3">
      <c r="B91" s="4"/>
      <c r="C91" s="8" t="s">
        <v>33</v>
      </c>
      <c r="D91" s="8">
        <f>COUNTIF('Survey Input'!$Q$3:$Q$102,"No")</f>
        <v>0</v>
      </c>
      <c r="E91" s="8" t="str">
        <f>IF(SUM(D90:D91)=0,"",D90/SUM(D90:D91))</f>
        <v/>
      </c>
    </row>
    <row r="92" spans="2:5" x14ac:dyDescent="0.3">
      <c r="B92" s="4"/>
      <c r="C92" s="8" t="s">
        <v>30</v>
      </c>
      <c r="D92" s="8">
        <f>SUM(D90:D91)</f>
        <v>0</v>
      </c>
      <c r="E92" s="8"/>
    </row>
    <row r="94" spans="2:5" ht="57.6" x14ac:dyDescent="0.3">
      <c r="B94" s="4" t="s">
        <v>61</v>
      </c>
      <c r="C94" s="4" t="s">
        <v>18</v>
      </c>
      <c r="D94" s="4" t="s">
        <v>19</v>
      </c>
      <c r="E94" s="4" t="s">
        <v>20</v>
      </c>
    </row>
    <row r="95" spans="2:5" x14ac:dyDescent="0.3">
      <c r="B95" s="4"/>
      <c r="C95" s="8" t="s">
        <v>39</v>
      </c>
      <c r="D95" s="8">
        <f>COUNTIF('Survey Input'!$R$3:$R$102,"Very confident")</f>
        <v>0</v>
      </c>
      <c r="E95" s="8" t="str">
        <f>IF(SUM(D95:D98)=0,"",D95/SUM(D95:D98))</f>
        <v/>
      </c>
    </row>
    <row r="96" spans="2:5" x14ac:dyDescent="0.3">
      <c r="B96" s="4"/>
      <c r="C96" s="8" t="s">
        <v>40</v>
      </c>
      <c r="D96" s="8">
        <f>COUNTIF('Survey Input'!$R$3:$R$102,"Somewhat confident")</f>
        <v>0</v>
      </c>
      <c r="E96" s="8" t="str">
        <f>IF(SUM(D95:D98)=0,"",D95/SUM(D95:D98))</f>
        <v/>
      </c>
    </row>
    <row r="97" spans="2:5" x14ac:dyDescent="0.3">
      <c r="B97" s="4"/>
      <c r="C97" s="8" t="s">
        <v>41</v>
      </c>
      <c r="D97" s="8">
        <f>COUNTIF('Survey Input'!$R$3:$R$102,"Not very confident")</f>
        <v>0</v>
      </c>
      <c r="E97" s="8" t="str">
        <f>IF(SUM(D95:D98)=0,"",D95/SUM(D95:D98))</f>
        <v/>
      </c>
    </row>
    <row r="98" spans="2:5" x14ac:dyDescent="0.3">
      <c r="B98" s="4"/>
      <c r="C98" s="8" t="s">
        <v>42</v>
      </c>
      <c r="D98" s="8">
        <f>COUNTIF('Survey Input'!$R$3:$R$102,"Not at all confident")</f>
        <v>0</v>
      </c>
      <c r="E98" s="8" t="str">
        <f>IF(SUM(D95:D98)=0,"",D95/SUM(D95:D98))</f>
        <v/>
      </c>
    </row>
    <row r="99" spans="2:5" x14ac:dyDescent="0.3">
      <c r="B99" s="4"/>
      <c r="C99" s="8" t="s">
        <v>30</v>
      </c>
      <c r="D99" s="8">
        <f>SUM(D95:D98)</f>
        <v>0</v>
      </c>
      <c r="E99" s="8"/>
    </row>
    <row r="101" spans="2:5" ht="28.8" x14ac:dyDescent="0.3">
      <c r="B101" s="4" t="s">
        <v>62</v>
      </c>
      <c r="C101" s="4" t="s">
        <v>18</v>
      </c>
      <c r="D101" s="4" t="s">
        <v>19</v>
      </c>
      <c r="E101" s="4" t="s">
        <v>20</v>
      </c>
    </row>
    <row r="102" spans="2:5" x14ac:dyDescent="0.3">
      <c r="B102" s="4"/>
      <c r="C102" s="8" t="s">
        <v>63</v>
      </c>
      <c r="D102" s="8">
        <f>COUNTIF('Survey Input'!$S$3:$S$102,"Very satisfied")</f>
        <v>0</v>
      </c>
      <c r="E102" s="8" t="str">
        <f>IF(SUM(D102:D105)=0,"",D102/SUM(D102:D105))</f>
        <v/>
      </c>
    </row>
    <row r="103" spans="2:5" x14ac:dyDescent="0.3">
      <c r="B103" s="4"/>
      <c r="C103" s="8" t="s">
        <v>64</v>
      </c>
      <c r="D103" s="8">
        <f>COUNTIF('Survey Input'!$S$3:$S$102,"Satisfied")</f>
        <v>0</v>
      </c>
      <c r="E103" s="8" t="str">
        <f>IF(SUM(D102:D105)=0,"",D102/SUM(D102:D105))</f>
        <v/>
      </c>
    </row>
    <row r="104" spans="2:5" x14ac:dyDescent="0.3">
      <c r="B104" s="4"/>
      <c r="C104" s="8" t="s">
        <v>65</v>
      </c>
      <c r="D104" s="8">
        <f>COUNTIF('Survey Input'!$S$3:$S$102,"Dissatisfied")</f>
        <v>0</v>
      </c>
      <c r="E104" s="8" t="str">
        <f>IF(SUM(D102:D105)=0,"",D102/SUM(D102:D105))</f>
        <v/>
      </c>
    </row>
    <row r="105" spans="2:5" x14ac:dyDescent="0.3">
      <c r="B105" s="4"/>
      <c r="C105" s="8" t="s">
        <v>66</v>
      </c>
      <c r="D105" s="8">
        <f>COUNTIF('Survey Input'!$S$3:$S$102,"Very dissatisfied")</f>
        <v>0</v>
      </c>
      <c r="E105" s="8" t="str">
        <f>IF(SUM(D102:D105)=0,"",D102/SUM(D102:D105))</f>
        <v/>
      </c>
    </row>
    <row r="106" spans="2:5" x14ac:dyDescent="0.3">
      <c r="B106" s="4"/>
      <c r="C106" s="8" t="s">
        <v>30</v>
      </c>
      <c r="D106" s="8">
        <f>SUM(D102:D105)</f>
        <v>0</v>
      </c>
      <c r="E106" s="8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Survey Input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Jason Pollard</cp:lastModifiedBy>
  <dcterms:created xsi:type="dcterms:W3CDTF">2025-04-19T07:28:27Z</dcterms:created>
  <dcterms:modified xsi:type="dcterms:W3CDTF">2025-04-26T11:20:10Z</dcterms:modified>
</cp:coreProperties>
</file>